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\Dropbox\SaaS Capital Advisors\marketing\Blog Posts\2023-02-03 Stock Warrant\"/>
    </mc:Choice>
  </mc:AlternateContent>
  <xr:revisionPtr revIDLastSave="0" documentId="13_ncr:1_{BBE60F27-B4BD-4B5F-B53C-400D3961180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Introduction" sheetId="5" r:id="rId1"/>
    <sheet name="Assumptions A" sheetId="1" r:id="rId2"/>
    <sheet name="Assumptions B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46" i="1"/>
  <c r="D47" i="1"/>
  <c r="D48" i="1"/>
  <c r="D49" i="1"/>
  <c r="D50" i="1"/>
  <c r="D41" i="1"/>
  <c r="D42" i="3"/>
  <c r="D43" i="3"/>
  <c r="D44" i="3"/>
  <c r="D45" i="3"/>
  <c r="D46" i="3"/>
  <c r="D47" i="3"/>
  <c r="D48" i="3"/>
  <c r="D49" i="3"/>
  <c r="D50" i="3"/>
  <c r="D41" i="3"/>
  <c r="E50" i="3"/>
  <c r="E49" i="3"/>
  <c r="E45" i="3"/>
  <c r="C44" i="3"/>
  <c r="C43" i="3"/>
  <c r="C42" i="3"/>
  <c r="B41" i="3"/>
  <c r="E40" i="3"/>
  <c r="G40" i="3" s="1"/>
  <c r="D38" i="3"/>
  <c r="E47" i="3" s="1"/>
  <c r="E32" i="3"/>
  <c r="E31" i="3"/>
  <c r="E30" i="3"/>
  <c r="E29" i="3"/>
  <c r="E28" i="3"/>
  <c r="E27" i="3"/>
  <c r="C26" i="3"/>
  <c r="E26" i="3" s="1"/>
  <c r="C25" i="3"/>
  <c r="E25" i="3" s="1"/>
  <c r="C24" i="3"/>
  <c r="E24" i="3" s="1"/>
  <c r="B23" i="3"/>
  <c r="E23" i="3" s="1"/>
  <c r="E22" i="3"/>
  <c r="E12" i="3"/>
  <c r="E10" i="3"/>
  <c r="E8" i="3"/>
  <c r="G8" i="3" s="1"/>
  <c r="E49" i="1"/>
  <c r="E50" i="1"/>
  <c r="D38" i="1"/>
  <c r="E40" i="1"/>
  <c r="G40" i="1" s="1"/>
  <c r="C44" i="1"/>
  <c r="C43" i="1"/>
  <c r="C42" i="1"/>
  <c r="B41" i="1"/>
  <c r="E24" i="1"/>
  <c r="E27" i="1"/>
  <c r="E28" i="1"/>
  <c r="E29" i="1"/>
  <c r="E30" i="1"/>
  <c r="E31" i="1"/>
  <c r="E32" i="1"/>
  <c r="E22" i="1"/>
  <c r="G22" i="1" s="1"/>
  <c r="C25" i="1"/>
  <c r="E25" i="1" s="1"/>
  <c r="C26" i="1"/>
  <c r="E26" i="1" s="1"/>
  <c r="C24" i="1"/>
  <c r="B23" i="1"/>
  <c r="E23" i="1" s="1"/>
  <c r="E8" i="1"/>
  <c r="G8" i="1" s="1"/>
  <c r="E10" i="1"/>
  <c r="E12" i="1"/>
  <c r="E46" i="3" l="1"/>
  <c r="E46" i="1"/>
  <c r="E34" i="1"/>
  <c r="E33" i="1"/>
  <c r="G23" i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E44" i="1"/>
  <c r="E43" i="1"/>
  <c r="E33" i="3"/>
  <c r="G22" i="3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E48" i="3"/>
  <c r="E41" i="3"/>
  <c r="G41" i="3" s="1"/>
  <c r="E42" i="3"/>
  <c r="E44" i="3"/>
  <c r="E43" i="3"/>
  <c r="E52" i="3"/>
  <c r="G33" i="3"/>
  <c r="E34" i="3"/>
  <c r="E48" i="1"/>
  <c r="E47" i="1"/>
  <c r="E42" i="1"/>
  <c r="E45" i="1"/>
  <c r="E41" i="1"/>
  <c r="G41" i="1" s="1"/>
  <c r="E51" i="3" l="1"/>
  <c r="G42" i="3"/>
  <c r="G43" i="3" s="1"/>
  <c r="G44" i="3" s="1"/>
  <c r="G45" i="3" s="1"/>
  <c r="G46" i="3" s="1"/>
  <c r="G47" i="3" s="1"/>
  <c r="G48" i="3" s="1"/>
  <c r="G49" i="3" s="1"/>
  <c r="G50" i="3" s="1"/>
  <c r="G51" i="3" s="1"/>
  <c r="E51" i="1"/>
  <c r="E52" i="1"/>
  <c r="G42" i="1"/>
  <c r="G43" i="1" s="1"/>
  <c r="G44" i="1" s="1"/>
  <c r="G45" i="1" s="1"/>
  <c r="G46" i="1" s="1"/>
  <c r="G47" i="1" s="1"/>
  <c r="G48" i="1" s="1"/>
  <c r="G49" i="1" s="1"/>
  <c r="G50" i="1" s="1"/>
  <c r="G51" i="1" s="1"/>
</calcChain>
</file>

<file path=xl/sharedStrings.xml><?xml version="1.0" encoding="utf-8"?>
<sst xmlns="http://schemas.openxmlformats.org/spreadsheetml/2006/main" count="88" uniqueCount="41">
  <si>
    <r>
      <rPr>
        <b/>
        <u/>
        <sz val="10"/>
        <rFont val="Arial"/>
        <family val="2"/>
        <charset val="1"/>
      </rPr>
      <t xml:space="preserve">Input Data: Values in </t>
    </r>
    <r>
      <rPr>
        <b/>
        <u/>
        <sz val="10"/>
        <color rgb="FF0066B3"/>
        <rFont val="Arial"/>
        <family val="2"/>
        <charset val="1"/>
      </rPr>
      <t>BLUE</t>
    </r>
    <r>
      <rPr>
        <b/>
        <u/>
        <sz val="10"/>
        <color rgb="FF000000"/>
        <rFont val="Arial"/>
        <family val="2"/>
        <charset val="1"/>
      </rPr>
      <t xml:space="preserve"> may be manually changed to any reasonable value.</t>
    </r>
  </si>
  <si>
    <t>SaaS Capital 2023 Example Warrant Economics</t>
  </si>
  <si>
    <t>Meant to illustrate the mechanics of warrant negotiations, but not indicative of available terms or actual deal status.</t>
  </si>
  <si>
    <t>No-Warrant Interest Rate</t>
  </si>
  <si>
    <t>Deal Size</t>
  </si>
  <si>
    <t>Last Preferred Stock Postmoney Valuation</t>
  </si>
  <si>
    <t>Warrant Interest Rate</t>
  </si>
  <si>
    <t>Warrant "Coverage"</t>
  </si>
  <si>
    <t>(Warrant $)</t>
  </si>
  <si>
    <t>(Warrant % Fully Diluted)</t>
  </si>
  <si>
    <t>Annual Growth Rate</t>
  </si>
  <si>
    <t>Total Preference Stack at Exit</t>
  </si>
  <si>
    <t>Years to Exit</t>
  </si>
  <si>
    <t>Exit ARR Multiple</t>
  </si>
  <si>
    <t>ARR</t>
  </si>
  <si>
    <t xml:space="preserve">Scenario 1: No-Warrant </t>
  </si>
  <si>
    <t>Simplified -- interest annual</t>
  </si>
  <si>
    <t>Debt modeled at 1 year interest only, 3 year amortization</t>
  </si>
  <si>
    <t>Year</t>
  </si>
  <si>
    <t>Interest-Only</t>
  </si>
  <si>
    <t>Amortizing Payment</t>
  </si>
  <si>
    <t>Warrant Proceeds</t>
  </si>
  <si>
    <t>Total Cash Flows</t>
  </si>
  <si>
    <t>Total Cash Cost</t>
  </si>
  <si>
    <t>IRR</t>
  </si>
  <si>
    <t xml:space="preserve">Scenario 2: Warrant </t>
  </si>
  <si>
    <t>Proceeds to common stock:</t>
  </si>
  <si>
    <t>Cumulative Cash Flows</t>
  </si>
  <si>
    <r>
      <t xml:space="preserve">more expensive </t>
    </r>
    <r>
      <rPr>
        <i/>
        <sz val="10"/>
        <rFont val="Arial"/>
        <family val="2"/>
      </rPr>
      <t>or</t>
    </r>
    <r>
      <rPr>
        <sz val="10"/>
        <rFont val="Arial"/>
        <family val="2"/>
      </rPr>
      <t xml:space="preserve"> less expensive for the borrower.  The outcome is highly sensitive to the final exit valuation,</t>
    </r>
  </si>
  <si>
    <t>ARR multiple.</t>
  </si>
  <si>
    <t>It's also important to observe that borrowing has both a cash cost and a measurable percentage cost (IRR).</t>
  </si>
  <si>
    <t>When cash is scarce, a borrower's primary concern should be lowering the near-term cash flow burden.</t>
  </si>
  <si>
    <t>When cash is relatively flush, a borrower should rightly turn toward optimizing the percentage IRR (or WACC).</t>
  </si>
  <si>
    <t>The reader is cautioned that actual warrant mechanics will be somewhat more complex, although we have strived</t>
  </si>
  <si>
    <t>© 2023 SaaS Capital LLC</t>
  </si>
  <si>
    <t>"Assumptions A" shows a case where a warrant deal is cheaper than no-warrant (cash cost and IRR).</t>
  </si>
  <si>
    <t>"Assumptions B" shows a case where the no-warrant deal is cheaper than warrant (cash cost and IRR).</t>
  </si>
  <si>
    <t>(See the "Cumulative Cash Flows" column at right in each scenario.)</t>
  </si>
  <si>
    <t>In the following tabs, two sets of assumptions show how trading a warrant for a lower interest rate can be either</t>
  </si>
  <si>
    <t>which in turn we model here as based on the growth rate, years to exit (length of compounding growth), and exit</t>
  </si>
  <si>
    <t>to produce a reasonable estimate of both mechanics and "deal math" one could conceivably encounter in real life.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</si>
</sst>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\x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_);_(&quot;$&quot;* \(#,##0\);_(&quot;$&quot;* &quot;-&quot;?_);_(@_)"/>
  </numFmts>
  <fonts count="11" x14ac:knownFonts="1">
    <font>
      <sz val="10"/>
      <name val="Arial"/>
      <family val="2"/>
      <charset val="1"/>
    </font>
    <font>
      <sz val="10"/>
      <name val="Arial"/>
      <family val="2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</font>
    <font>
      <b/>
      <u/>
      <sz val="10"/>
      <name val="Arial"/>
      <family val="2"/>
      <charset val="1"/>
    </font>
    <font>
      <b/>
      <u/>
      <sz val="10"/>
      <color rgb="FF0066B3"/>
      <name val="Arial"/>
      <family val="2"/>
      <charset val="1"/>
    </font>
    <font>
      <b/>
      <u/>
      <sz val="10"/>
      <color rgb="FF00000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0070C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Border="0" applyAlignment="0" applyProtection="0"/>
    <xf numFmtId="44" fontId="1" fillId="0" borderId="0" applyBorder="0" applyAlignment="0" applyProtection="0"/>
    <xf numFmtId="9" fontId="1" fillId="0" borderId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/>
    <xf numFmtId="9" fontId="7" fillId="0" borderId="0" xfId="0" applyNumberFormat="1" applyFont="1"/>
    <xf numFmtId="164" fontId="0" fillId="0" borderId="0" xfId="0" applyNumberFormat="1"/>
    <xf numFmtId="9" fontId="8" fillId="0" borderId="0" xfId="0" applyNumberFormat="1" applyFont="1"/>
    <xf numFmtId="165" fontId="8" fillId="0" borderId="0" xfId="2" applyNumberFormat="1" applyFont="1"/>
    <xf numFmtId="165" fontId="0" fillId="0" borderId="0" xfId="0" applyNumberFormat="1"/>
    <xf numFmtId="10" fontId="1" fillId="0" borderId="0" xfId="3" applyNumberFormat="1"/>
    <xf numFmtId="164" fontId="7" fillId="0" borderId="0" xfId="0" applyNumberFormat="1" applyFont="1"/>
    <xf numFmtId="166" fontId="8" fillId="0" borderId="0" xfId="1" applyNumberFormat="1" applyFont="1"/>
    <xf numFmtId="9" fontId="8" fillId="0" borderId="0" xfId="3" applyFont="1"/>
    <xf numFmtId="0" fontId="9" fillId="0" borderId="0" xfId="0" applyFont="1"/>
    <xf numFmtId="0" fontId="10" fillId="0" borderId="0" xfId="0" applyFont="1"/>
    <xf numFmtId="167" fontId="0" fillId="0" borderId="0" xfId="0" applyNumberFormat="1"/>
    <xf numFmtId="0" fontId="0" fillId="0" borderId="1" xfId="0" applyBorder="1"/>
    <xf numFmtId="165" fontId="0" fillId="0" borderId="1" xfId="0" applyNumberFormat="1" applyBorder="1"/>
    <xf numFmtId="9" fontId="0" fillId="0" borderId="1" xfId="0" applyNumberForma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FF000000"/>
      <rgbColor rgb="FFFFFFFF"/>
      <rgbColor rgb="FFC5000B"/>
      <rgbColor rgb="FF00FF00"/>
      <rgbColor rgb="FF0000FF"/>
      <rgbColor rgb="FFFFF200"/>
      <rgbColor rgb="FFFF00FF"/>
      <rgbColor rgb="FF00FFFF"/>
      <rgbColor rgb="FF7E0021"/>
      <rgbColor rgb="FF008000"/>
      <rgbColor rgb="FF000080"/>
      <rgbColor rgb="FF579D1C"/>
      <rgbColor rgb="FF800080"/>
      <rgbColor rgb="FF0084D1"/>
      <rgbColor rgb="FFB3B3B3"/>
      <rgbColor rgb="FF808080"/>
      <rgbColor rgb="FF9999FF"/>
      <rgbColor rgb="FF993366"/>
      <rgbColor rgb="FFFFFFCC"/>
      <rgbColor rgb="FFCCFFFF"/>
      <rgbColor rgb="FF4B1F6F"/>
      <rgbColor rgb="FFFF8080"/>
      <rgbColor rgb="FF0066B3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CD4D1"/>
      <rgbColor rgb="FF3366FF"/>
      <rgbColor rgb="FF33CCCC"/>
      <rgbColor rgb="FFAECF00"/>
      <rgbColor rgb="FFFFD320"/>
      <rgbColor rgb="FFFF950E"/>
      <rgbColor rgb="FFFF420E"/>
      <rgbColor rgb="FF666699"/>
      <rgbColor rgb="FF999999"/>
      <rgbColor rgb="FF004586"/>
      <rgbColor rgb="FF00A65D"/>
      <rgbColor rgb="FF003300"/>
      <rgbColor rgb="FF314004"/>
      <rgbColor rgb="FF993300"/>
      <rgbColor rgb="FF993366"/>
      <rgbColor rgb="FF21409A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850900</xdr:colOff>
      <xdr:row>41</xdr:row>
      <xdr:rowOff>88900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D5BB22D0-ABE8-9C93-CB7F-4067FDB2071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850900</xdr:colOff>
      <xdr:row>41</xdr:row>
      <xdr:rowOff>88900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508DE04E-C61D-3087-3528-3645860CC86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850900</xdr:colOff>
      <xdr:row>41</xdr:row>
      <xdr:rowOff>88900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DFFD65C5-5B38-B310-F9E2-60FFCA3E00A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850900</xdr:colOff>
      <xdr:row>41</xdr:row>
      <xdr:rowOff>88900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308918C9-0994-CE57-4669-79E4F75AC3E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850900</xdr:colOff>
      <xdr:row>41</xdr:row>
      <xdr:rowOff>88900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4C9F9FF4-3EF8-657E-A95B-7E06288082A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9803-2DB9-E948-9F9A-6766E34D9253}">
  <dimension ref="A1:A21"/>
  <sheetViews>
    <sheetView showGridLines="0" tabSelected="1" zoomScaleNormal="100" workbookViewId="0">
      <selection activeCell="A22" sqref="A22"/>
    </sheetView>
  </sheetViews>
  <sheetFormatPr defaultColWidth="8.85546875" defaultRowHeight="12.75" x14ac:dyDescent="0.2"/>
  <cols>
    <col min="1" max="1" width="18.7109375" customWidth="1"/>
    <col min="2" max="2" width="11" bestFit="1" customWidth="1"/>
    <col min="3" max="3" width="16.7109375" bestFit="1" customWidth="1"/>
    <col min="4" max="4" width="14.7109375" bestFit="1" customWidth="1"/>
    <col min="5" max="5" width="12.140625" bestFit="1" customWidth="1"/>
    <col min="6" max="6" width="9.7109375" customWidth="1"/>
    <col min="7" max="7" width="14.28515625" customWidth="1"/>
  </cols>
  <sheetData>
    <row r="1" spans="1:1" ht="18" x14ac:dyDescent="0.2">
      <c r="A1" s="1" t="s">
        <v>1</v>
      </c>
    </row>
    <row r="3" spans="1:1" x14ac:dyDescent="0.2">
      <c r="A3" t="s">
        <v>38</v>
      </c>
    </row>
    <row r="4" spans="1:1" x14ac:dyDescent="0.2">
      <c r="A4" t="s">
        <v>28</v>
      </c>
    </row>
    <row r="5" spans="1:1" x14ac:dyDescent="0.2">
      <c r="A5" t="s">
        <v>39</v>
      </c>
    </row>
    <row r="6" spans="1:1" x14ac:dyDescent="0.2">
      <c r="A6" t="s">
        <v>29</v>
      </c>
    </row>
    <row r="8" spans="1:1" x14ac:dyDescent="0.2">
      <c r="A8" t="s">
        <v>30</v>
      </c>
    </row>
    <row r="10" spans="1:1" x14ac:dyDescent="0.2">
      <c r="A10" t="s">
        <v>31</v>
      </c>
    </row>
    <row r="11" spans="1:1" x14ac:dyDescent="0.2">
      <c r="A11" t="s">
        <v>37</v>
      </c>
    </row>
    <row r="13" spans="1:1" x14ac:dyDescent="0.2">
      <c r="A13" t="s">
        <v>32</v>
      </c>
    </row>
    <row r="15" spans="1:1" x14ac:dyDescent="0.2">
      <c r="A15" t="s">
        <v>33</v>
      </c>
    </row>
    <row r="16" spans="1:1" x14ac:dyDescent="0.2">
      <c r="A16" t="s">
        <v>40</v>
      </c>
    </row>
    <row r="18" spans="1:1" x14ac:dyDescent="0.2">
      <c r="A18" t="s">
        <v>35</v>
      </c>
    </row>
    <row r="19" spans="1:1" x14ac:dyDescent="0.2">
      <c r="A19" t="s">
        <v>36</v>
      </c>
    </row>
    <row r="21" spans="1:1" x14ac:dyDescent="0.2">
      <c r="A21" t="s">
        <v>34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showGridLines="0" zoomScaleNormal="100" workbookViewId="0"/>
  </sheetViews>
  <sheetFormatPr defaultColWidth="8.85546875" defaultRowHeight="12.75" x14ac:dyDescent="0.2"/>
  <cols>
    <col min="1" max="1" width="18.7109375" customWidth="1"/>
    <col min="2" max="2" width="11" bestFit="1" customWidth="1"/>
    <col min="3" max="3" width="16.7109375" bestFit="1" customWidth="1"/>
    <col min="4" max="4" width="14.7109375" bestFit="1" customWidth="1"/>
    <col min="5" max="5" width="12.140625" bestFit="1" customWidth="1"/>
    <col min="6" max="6" width="9.7109375" customWidth="1"/>
    <col min="7" max="7" width="14.28515625" customWidth="1"/>
    <col min="8" max="1025" width="11.42578125"/>
  </cols>
  <sheetData>
    <row r="1" spans="1:8" ht="18" x14ac:dyDescent="0.2">
      <c r="A1" s="1" t="s">
        <v>1</v>
      </c>
    </row>
    <row r="2" spans="1:8" x14ac:dyDescent="0.2">
      <c r="A2" s="2" t="s">
        <v>2</v>
      </c>
    </row>
    <row r="3" spans="1:8" x14ac:dyDescent="0.2">
      <c r="A3" s="2"/>
    </row>
    <row r="4" spans="1:8" x14ac:dyDescent="0.2">
      <c r="A4" s="3" t="s">
        <v>0</v>
      </c>
    </row>
    <row r="6" spans="1:8" x14ac:dyDescent="0.2">
      <c r="A6" t="s">
        <v>3</v>
      </c>
      <c r="D6" s="4">
        <v>0.2</v>
      </c>
    </row>
    <row r="7" spans="1:8" x14ac:dyDescent="0.2">
      <c r="A7" t="s">
        <v>6</v>
      </c>
      <c r="D7" s="4">
        <v>0.15</v>
      </c>
    </row>
    <row r="8" spans="1:8" x14ac:dyDescent="0.2">
      <c r="A8" t="s">
        <v>7</v>
      </c>
      <c r="D8" s="4">
        <v>0.1</v>
      </c>
      <c r="E8" s="8">
        <f>D8*D10</f>
        <v>200000</v>
      </c>
      <c r="F8" t="s">
        <v>8</v>
      </c>
      <c r="G8" s="9">
        <f>1-(D12/((E8)+D12))</f>
        <v>8.2644628099173278E-3</v>
      </c>
      <c r="H8" t="s">
        <v>9</v>
      </c>
    </row>
    <row r="9" spans="1:8" x14ac:dyDescent="0.2">
      <c r="A9" t="s">
        <v>17</v>
      </c>
      <c r="D9" s="6"/>
    </row>
    <row r="10" spans="1:8" x14ac:dyDescent="0.2">
      <c r="A10" t="s">
        <v>4</v>
      </c>
      <c r="D10" s="7">
        <v>2000000</v>
      </c>
      <c r="E10" t="str">
        <f>12*(D10/D11) &amp; "x MRR"</f>
        <v>6x MRR</v>
      </c>
    </row>
    <row r="11" spans="1:8" x14ac:dyDescent="0.2">
      <c r="A11" t="s">
        <v>14</v>
      </c>
      <c r="D11" s="7">
        <v>4000000</v>
      </c>
    </row>
    <row r="12" spans="1:8" x14ac:dyDescent="0.2">
      <c r="A12" t="s">
        <v>5</v>
      </c>
      <c r="D12" s="7">
        <v>24000000</v>
      </c>
      <c r="E12" s="5">
        <f>D12/D11</f>
        <v>6</v>
      </c>
    </row>
    <row r="13" spans="1:8" x14ac:dyDescent="0.2">
      <c r="A13" t="s">
        <v>10</v>
      </c>
      <c r="D13" s="12">
        <v>0.12</v>
      </c>
    </row>
    <row r="14" spans="1:8" x14ac:dyDescent="0.2">
      <c r="A14" t="s">
        <v>11</v>
      </c>
      <c r="D14" s="7">
        <v>10000000</v>
      </c>
    </row>
    <row r="15" spans="1:8" x14ac:dyDescent="0.2">
      <c r="A15" t="s">
        <v>12</v>
      </c>
      <c r="D15" s="11">
        <v>6</v>
      </c>
    </row>
    <row r="16" spans="1:8" x14ac:dyDescent="0.2">
      <c r="A16" t="s">
        <v>13</v>
      </c>
      <c r="D16" s="10">
        <v>6</v>
      </c>
    </row>
    <row r="18" spans="1:7" x14ac:dyDescent="0.2">
      <c r="A18" s="13" t="s">
        <v>15</v>
      </c>
    </row>
    <row r="19" spans="1:7" x14ac:dyDescent="0.2">
      <c r="A19" s="14" t="s">
        <v>16</v>
      </c>
    </row>
    <row r="21" spans="1:7" x14ac:dyDescent="0.2">
      <c r="A21" t="s">
        <v>18</v>
      </c>
      <c r="B21" t="s">
        <v>19</v>
      </c>
      <c r="C21" t="s">
        <v>20</v>
      </c>
      <c r="D21" t="s">
        <v>21</v>
      </c>
      <c r="E21" t="s">
        <v>22</v>
      </c>
      <c r="G21" t="s">
        <v>27</v>
      </c>
    </row>
    <row r="22" spans="1:7" x14ac:dyDescent="0.2">
      <c r="A22">
        <v>0</v>
      </c>
      <c r="E22" s="8">
        <f>D10</f>
        <v>2000000</v>
      </c>
      <c r="G22" s="8">
        <f>E22</f>
        <v>2000000</v>
      </c>
    </row>
    <row r="23" spans="1:7" x14ac:dyDescent="0.2">
      <c r="A23">
        <v>1</v>
      </c>
      <c r="B23" s="8">
        <f>-D6*D10</f>
        <v>-400000</v>
      </c>
      <c r="C23" s="8"/>
      <c r="D23" s="8">
        <v>0</v>
      </c>
      <c r="E23" s="8">
        <f>SUM(B23:D23)</f>
        <v>-400000</v>
      </c>
      <c r="G23" s="8">
        <f>G22+E23</f>
        <v>1600000</v>
      </c>
    </row>
    <row r="24" spans="1:7" x14ac:dyDescent="0.2">
      <c r="A24">
        <v>2</v>
      </c>
      <c r="C24" s="8">
        <f>PMT($D$6,3,$D$10)</f>
        <v>-949450.54945054953</v>
      </c>
      <c r="D24" s="8">
        <v>0</v>
      </c>
      <c r="E24" s="8">
        <f t="shared" ref="E24:E32" si="0">SUM(B24:D24)</f>
        <v>-949450.54945054953</v>
      </c>
      <c r="G24" s="8">
        <f t="shared" ref="G24:G33" si="1">G23+E24</f>
        <v>650549.45054945047</v>
      </c>
    </row>
    <row r="25" spans="1:7" x14ac:dyDescent="0.2">
      <c r="A25">
        <v>3</v>
      </c>
      <c r="C25" s="8">
        <f t="shared" ref="C25:C26" si="2">PMT($D$6,3,$D$10)</f>
        <v>-949450.54945054953</v>
      </c>
      <c r="D25" s="8">
        <v>0</v>
      </c>
      <c r="E25" s="8">
        <f t="shared" si="0"/>
        <v>-949450.54945054953</v>
      </c>
      <c r="G25" s="8">
        <f t="shared" si="1"/>
        <v>-298901.09890109906</v>
      </c>
    </row>
    <row r="26" spans="1:7" x14ac:dyDescent="0.2">
      <c r="A26">
        <v>4</v>
      </c>
      <c r="C26" s="8">
        <f t="shared" si="2"/>
        <v>-949450.54945054953</v>
      </c>
      <c r="D26" s="8">
        <v>0</v>
      </c>
      <c r="E26" s="8">
        <f t="shared" si="0"/>
        <v>-949450.54945054953</v>
      </c>
      <c r="G26" s="8">
        <f t="shared" si="1"/>
        <v>-1248351.6483516486</v>
      </c>
    </row>
    <row r="27" spans="1:7" x14ac:dyDescent="0.2">
      <c r="A27">
        <v>5</v>
      </c>
      <c r="C27" s="8"/>
      <c r="D27" s="8">
        <v>0</v>
      </c>
      <c r="E27" s="8">
        <f t="shared" si="0"/>
        <v>0</v>
      </c>
      <c r="G27" s="8">
        <f t="shared" si="1"/>
        <v>-1248351.6483516486</v>
      </c>
    </row>
    <row r="28" spans="1:7" x14ac:dyDescent="0.2">
      <c r="A28">
        <v>6</v>
      </c>
      <c r="C28" s="8"/>
      <c r="D28" s="8">
        <v>0</v>
      </c>
      <c r="E28" s="8">
        <f t="shared" si="0"/>
        <v>0</v>
      </c>
      <c r="G28" s="8">
        <f t="shared" si="1"/>
        <v>-1248351.6483516486</v>
      </c>
    </row>
    <row r="29" spans="1:7" x14ac:dyDescent="0.2">
      <c r="A29">
        <v>7</v>
      </c>
      <c r="C29" s="8"/>
      <c r="D29" s="8">
        <v>0</v>
      </c>
      <c r="E29" s="8">
        <f t="shared" si="0"/>
        <v>0</v>
      </c>
      <c r="G29" s="8">
        <f t="shared" si="1"/>
        <v>-1248351.6483516486</v>
      </c>
    </row>
    <row r="30" spans="1:7" x14ac:dyDescent="0.2">
      <c r="A30">
        <v>8</v>
      </c>
      <c r="C30" s="8"/>
      <c r="D30" s="8">
        <v>0</v>
      </c>
      <c r="E30" s="8">
        <f t="shared" si="0"/>
        <v>0</v>
      </c>
      <c r="G30" s="8">
        <f t="shared" si="1"/>
        <v>-1248351.6483516486</v>
      </c>
    </row>
    <row r="31" spans="1:7" x14ac:dyDescent="0.2">
      <c r="A31">
        <v>9</v>
      </c>
      <c r="C31" s="8"/>
      <c r="D31" s="8">
        <v>0</v>
      </c>
      <c r="E31" s="8">
        <f t="shared" si="0"/>
        <v>0</v>
      </c>
      <c r="G31" s="8">
        <f t="shared" si="1"/>
        <v>-1248351.6483516486</v>
      </c>
    </row>
    <row r="32" spans="1:7" x14ac:dyDescent="0.2">
      <c r="A32">
        <v>10</v>
      </c>
      <c r="C32" s="8"/>
      <c r="D32" s="8">
        <v>0</v>
      </c>
      <c r="E32" s="8">
        <f t="shared" si="0"/>
        <v>0</v>
      </c>
      <c r="G32" s="8">
        <f t="shared" si="1"/>
        <v>-1248351.6483516486</v>
      </c>
    </row>
    <row r="33" spans="1:7" x14ac:dyDescent="0.2">
      <c r="D33" s="16" t="s">
        <v>23</v>
      </c>
      <c r="E33" s="17">
        <f>SUM(E22:E32)</f>
        <v>-1248351.6483516486</v>
      </c>
      <c r="G33" s="8">
        <f t="shared" si="1"/>
        <v>-2496703.2967032972</v>
      </c>
    </row>
    <row r="34" spans="1:7" x14ac:dyDescent="0.2">
      <c r="D34" s="16" t="s">
        <v>24</v>
      </c>
      <c r="E34" s="18">
        <f>IRR(E22:E32,D6)</f>
        <v>0.19999999999999996</v>
      </c>
    </row>
    <row r="36" spans="1:7" x14ac:dyDescent="0.2">
      <c r="A36" s="13" t="s">
        <v>25</v>
      </c>
    </row>
    <row r="37" spans="1:7" x14ac:dyDescent="0.2">
      <c r="A37" s="14" t="s">
        <v>16</v>
      </c>
      <c r="D37" t="s">
        <v>26</v>
      </c>
    </row>
    <row r="38" spans="1:7" x14ac:dyDescent="0.2">
      <c r="D38" s="15">
        <f>((D11*((1+D13)^D15))*D16)-D14</f>
        <v>37371744.444416016</v>
      </c>
    </row>
    <row r="39" spans="1:7" x14ac:dyDescent="0.2">
      <c r="A39" t="s">
        <v>18</v>
      </c>
      <c r="B39" t="s">
        <v>19</v>
      </c>
      <c r="C39" t="s">
        <v>20</v>
      </c>
      <c r="D39" t="s">
        <v>21</v>
      </c>
      <c r="E39" t="s">
        <v>22</v>
      </c>
      <c r="G39" t="s">
        <v>27</v>
      </c>
    </row>
    <row r="40" spans="1:7" x14ac:dyDescent="0.2">
      <c r="A40">
        <v>0</v>
      </c>
      <c r="E40" s="8">
        <f>D10</f>
        <v>2000000</v>
      </c>
      <c r="G40" s="8">
        <f>E40</f>
        <v>2000000</v>
      </c>
    </row>
    <row r="41" spans="1:7" x14ac:dyDescent="0.2">
      <c r="A41">
        <v>1</v>
      </c>
      <c r="B41" s="8">
        <f>-D7*D10</f>
        <v>-300000</v>
      </c>
      <c r="C41" s="8"/>
      <c r="D41" s="8">
        <f>IF($D$15=A41,-D$38*G$8,0)</f>
        <v>0</v>
      </c>
      <c r="E41" s="8">
        <f>SUM(B41:D41)</f>
        <v>-300000</v>
      </c>
      <c r="G41" s="8">
        <f>G40+E41</f>
        <v>1700000</v>
      </c>
    </row>
    <row r="42" spans="1:7" x14ac:dyDescent="0.2">
      <c r="A42">
        <v>2</v>
      </c>
      <c r="C42" s="8">
        <f>PMT($D$7,3,$D$10)</f>
        <v>-875953.92368610529</v>
      </c>
      <c r="D42" s="8">
        <f t="shared" ref="D42:D50" si="3">IF($D$15=A42,-D$38*G$8,0)</f>
        <v>0</v>
      </c>
      <c r="E42" s="8">
        <f t="shared" ref="E42:E50" si="4">SUM(B42:D42)</f>
        <v>-875953.92368610529</v>
      </c>
      <c r="G42" s="8">
        <f t="shared" ref="G42:G51" si="5">G41+E42</f>
        <v>824046.07631389471</v>
      </c>
    </row>
    <row r="43" spans="1:7" x14ac:dyDescent="0.2">
      <c r="A43">
        <v>3</v>
      </c>
      <c r="C43" s="8">
        <f>PMT($D$7,3,$D$10)</f>
        <v>-875953.92368610529</v>
      </c>
      <c r="D43" s="8">
        <f t="shared" si="3"/>
        <v>0</v>
      </c>
      <c r="E43" s="8">
        <f t="shared" si="4"/>
        <v>-875953.92368610529</v>
      </c>
      <c r="G43" s="8">
        <f t="shared" si="5"/>
        <v>-51907.847372210585</v>
      </c>
    </row>
    <row r="44" spans="1:7" x14ac:dyDescent="0.2">
      <c r="A44">
        <v>4</v>
      </c>
      <c r="C44" s="8">
        <f>PMT($D$7,3,$D$10)</f>
        <v>-875953.92368610529</v>
      </c>
      <c r="D44" s="8">
        <f t="shared" si="3"/>
        <v>0</v>
      </c>
      <c r="E44" s="8">
        <f t="shared" si="4"/>
        <v>-875953.92368610529</v>
      </c>
      <c r="G44" s="8">
        <f t="shared" si="5"/>
        <v>-927861.77105831588</v>
      </c>
    </row>
    <row r="45" spans="1:7" x14ac:dyDescent="0.2">
      <c r="A45">
        <v>5</v>
      </c>
      <c r="C45" s="8"/>
      <c r="D45" s="8">
        <f t="shared" si="3"/>
        <v>0</v>
      </c>
      <c r="E45" s="8">
        <f t="shared" si="4"/>
        <v>0</v>
      </c>
      <c r="G45" s="8">
        <f t="shared" si="5"/>
        <v>-927861.77105831588</v>
      </c>
    </row>
    <row r="46" spans="1:7" x14ac:dyDescent="0.2">
      <c r="A46">
        <v>6</v>
      </c>
      <c r="C46" s="8"/>
      <c r="D46" s="8">
        <f t="shared" si="3"/>
        <v>-308857.39210261067</v>
      </c>
      <c r="E46" s="8">
        <f t="shared" si="4"/>
        <v>-308857.39210261067</v>
      </c>
      <c r="G46" s="8">
        <f t="shared" si="5"/>
        <v>-1236719.1631609267</v>
      </c>
    </row>
    <row r="47" spans="1:7" x14ac:dyDescent="0.2">
      <c r="A47">
        <v>7</v>
      </c>
      <c r="C47" s="8"/>
      <c r="D47" s="8">
        <f t="shared" si="3"/>
        <v>0</v>
      </c>
      <c r="E47" s="8">
        <f t="shared" si="4"/>
        <v>0</v>
      </c>
      <c r="G47" s="8">
        <f t="shared" si="5"/>
        <v>-1236719.1631609267</v>
      </c>
    </row>
    <row r="48" spans="1:7" x14ac:dyDescent="0.2">
      <c r="A48">
        <v>8</v>
      </c>
      <c r="C48" s="8"/>
      <c r="D48" s="8">
        <f t="shared" si="3"/>
        <v>0</v>
      </c>
      <c r="E48" s="8">
        <f t="shared" si="4"/>
        <v>0</v>
      </c>
      <c r="G48" s="8">
        <f t="shared" si="5"/>
        <v>-1236719.1631609267</v>
      </c>
    </row>
    <row r="49" spans="1:7" x14ac:dyDescent="0.2">
      <c r="A49">
        <v>9</v>
      </c>
      <c r="C49" s="8"/>
      <c r="D49" s="8">
        <f t="shared" si="3"/>
        <v>0</v>
      </c>
      <c r="E49" s="8">
        <f t="shared" si="4"/>
        <v>0</v>
      </c>
      <c r="G49" s="8">
        <f t="shared" si="5"/>
        <v>-1236719.1631609267</v>
      </c>
    </row>
    <row r="50" spans="1:7" x14ac:dyDescent="0.2">
      <c r="A50">
        <v>10</v>
      </c>
      <c r="C50" s="8"/>
      <c r="D50" s="8">
        <f t="shared" si="3"/>
        <v>0</v>
      </c>
      <c r="E50" s="8">
        <f t="shared" si="4"/>
        <v>0</v>
      </c>
      <c r="G50" s="8">
        <f t="shared" si="5"/>
        <v>-1236719.1631609267</v>
      </c>
    </row>
    <row r="51" spans="1:7" x14ac:dyDescent="0.2">
      <c r="D51" s="16" t="s">
        <v>23</v>
      </c>
      <c r="E51" s="17">
        <f>SUM(E40:E50)</f>
        <v>-1236719.1631609267</v>
      </c>
      <c r="G51" s="8">
        <f t="shared" si="5"/>
        <v>-2473438.3263218533</v>
      </c>
    </row>
    <row r="52" spans="1:7" x14ac:dyDescent="0.2">
      <c r="D52" s="16" t="s">
        <v>24</v>
      </c>
      <c r="E52" s="18">
        <f>IRR(E40:E50,D23)</f>
        <v>0.17637934351015261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BCE9-0CD4-2E42-B3C8-39C8EAFF3272}">
  <dimension ref="A1:H52"/>
  <sheetViews>
    <sheetView showGridLines="0" zoomScaleNormal="100" workbookViewId="0"/>
  </sheetViews>
  <sheetFormatPr defaultColWidth="8.85546875" defaultRowHeight="12.75" x14ac:dyDescent="0.2"/>
  <cols>
    <col min="1" max="1" width="18.7109375" customWidth="1"/>
    <col min="2" max="2" width="11" bestFit="1" customWidth="1"/>
    <col min="3" max="3" width="16.7109375" bestFit="1" customWidth="1"/>
    <col min="4" max="4" width="14.7109375" bestFit="1" customWidth="1"/>
    <col min="5" max="5" width="12.140625" bestFit="1" customWidth="1"/>
    <col min="6" max="6" width="9.7109375" customWidth="1"/>
    <col min="7" max="7" width="14.28515625" customWidth="1"/>
  </cols>
  <sheetData>
    <row r="1" spans="1:8" ht="18" x14ac:dyDescent="0.2">
      <c r="A1" s="1" t="s">
        <v>1</v>
      </c>
    </row>
    <row r="2" spans="1:8" x14ac:dyDescent="0.2">
      <c r="A2" s="2" t="s">
        <v>2</v>
      </c>
    </row>
    <row r="3" spans="1:8" x14ac:dyDescent="0.2">
      <c r="A3" s="2"/>
    </row>
    <row r="4" spans="1:8" x14ac:dyDescent="0.2">
      <c r="A4" s="3" t="s">
        <v>0</v>
      </c>
    </row>
    <row r="6" spans="1:8" x14ac:dyDescent="0.2">
      <c r="A6" t="s">
        <v>3</v>
      </c>
      <c r="D6" s="4">
        <v>0.2</v>
      </c>
    </row>
    <row r="7" spans="1:8" x14ac:dyDescent="0.2">
      <c r="A7" t="s">
        <v>6</v>
      </c>
      <c r="D7" s="4">
        <v>0.15</v>
      </c>
    </row>
    <row r="8" spans="1:8" x14ac:dyDescent="0.2">
      <c r="A8" t="s">
        <v>7</v>
      </c>
      <c r="D8" s="4">
        <v>0.1</v>
      </c>
      <c r="E8" s="8">
        <f>D8*D10</f>
        <v>200000</v>
      </c>
      <c r="F8" t="s">
        <v>8</v>
      </c>
      <c r="G8" s="9">
        <f>1-(D12/((E8)+D12))</f>
        <v>8.2644628099173278E-3</v>
      </c>
      <c r="H8" t="s">
        <v>9</v>
      </c>
    </row>
    <row r="9" spans="1:8" x14ac:dyDescent="0.2">
      <c r="A9" t="s">
        <v>17</v>
      </c>
      <c r="D9" s="6"/>
    </row>
    <row r="10" spans="1:8" x14ac:dyDescent="0.2">
      <c r="A10" t="s">
        <v>4</v>
      </c>
      <c r="D10" s="7">
        <v>2000000</v>
      </c>
      <c r="E10" t="str">
        <f>12*(D10/D11) &amp; "x MRR"</f>
        <v>6x MRR</v>
      </c>
    </row>
    <row r="11" spans="1:8" x14ac:dyDescent="0.2">
      <c r="A11" t="s">
        <v>14</v>
      </c>
      <c r="D11" s="7">
        <v>4000000</v>
      </c>
    </row>
    <row r="12" spans="1:8" x14ac:dyDescent="0.2">
      <c r="A12" t="s">
        <v>5</v>
      </c>
      <c r="D12" s="7">
        <v>24000000</v>
      </c>
      <c r="E12" s="5">
        <f>D12/D11</f>
        <v>6</v>
      </c>
    </row>
    <row r="13" spans="1:8" x14ac:dyDescent="0.2">
      <c r="A13" t="s">
        <v>10</v>
      </c>
      <c r="D13" s="12">
        <v>0.25</v>
      </c>
    </row>
    <row r="14" spans="1:8" x14ac:dyDescent="0.2">
      <c r="A14" t="s">
        <v>11</v>
      </c>
      <c r="D14" s="7">
        <v>10000000</v>
      </c>
    </row>
    <row r="15" spans="1:8" x14ac:dyDescent="0.2">
      <c r="A15" t="s">
        <v>12</v>
      </c>
      <c r="D15" s="11">
        <v>7</v>
      </c>
    </row>
    <row r="16" spans="1:8" x14ac:dyDescent="0.2">
      <c r="A16" t="s">
        <v>13</v>
      </c>
      <c r="D16" s="10">
        <v>6</v>
      </c>
    </row>
    <row r="18" spans="1:7" x14ac:dyDescent="0.2">
      <c r="A18" s="13" t="s">
        <v>15</v>
      </c>
    </row>
    <row r="19" spans="1:7" x14ac:dyDescent="0.2">
      <c r="A19" s="14" t="s">
        <v>16</v>
      </c>
    </row>
    <row r="21" spans="1:7" x14ac:dyDescent="0.2">
      <c r="A21" t="s">
        <v>18</v>
      </c>
      <c r="B21" t="s">
        <v>19</v>
      </c>
      <c r="C21" t="s">
        <v>20</v>
      </c>
      <c r="D21" t="s">
        <v>21</v>
      </c>
      <c r="E21" t="s">
        <v>22</v>
      </c>
      <c r="G21" t="s">
        <v>27</v>
      </c>
    </row>
    <row r="22" spans="1:7" x14ac:dyDescent="0.2">
      <c r="A22">
        <v>0</v>
      </c>
      <c r="E22" s="8">
        <f>D10</f>
        <v>2000000</v>
      </c>
      <c r="G22" s="8">
        <f>E22</f>
        <v>2000000</v>
      </c>
    </row>
    <row r="23" spans="1:7" x14ac:dyDescent="0.2">
      <c r="A23">
        <v>1</v>
      </c>
      <c r="B23" s="8">
        <f>-D6*D10</f>
        <v>-400000</v>
      </c>
      <c r="C23" s="8"/>
      <c r="D23" s="8">
        <v>0</v>
      </c>
      <c r="E23" s="8">
        <f>SUM(B23:D23)</f>
        <v>-400000</v>
      </c>
      <c r="G23" s="8">
        <f>G22+E23</f>
        <v>1600000</v>
      </c>
    </row>
    <row r="24" spans="1:7" x14ac:dyDescent="0.2">
      <c r="A24">
        <v>2</v>
      </c>
      <c r="C24" s="8">
        <f>PMT($D$6,3,$D$10)</f>
        <v>-949450.54945054953</v>
      </c>
      <c r="D24" s="8">
        <v>0</v>
      </c>
      <c r="E24" s="8">
        <f t="shared" ref="E24:E32" si="0">SUM(B24:D24)</f>
        <v>-949450.54945054953</v>
      </c>
      <c r="G24" s="8">
        <f t="shared" ref="G24:G33" si="1">G23+E24</f>
        <v>650549.45054945047</v>
      </c>
    </row>
    <row r="25" spans="1:7" x14ac:dyDescent="0.2">
      <c r="A25">
        <v>3</v>
      </c>
      <c r="C25" s="8">
        <f t="shared" ref="C25:C26" si="2">PMT($D$6,3,$D$10)</f>
        <v>-949450.54945054953</v>
      </c>
      <c r="D25" s="8">
        <v>0</v>
      </c>
      <c r="E25" s="8">
        <f t="shared" si="0"/>
        <v>-949450.54945054953</v>
      </c>
      <c r="G25" s="8">
        <f t="shared" si="1"/>
        <v>-298901.09890109906</v>
      </c>
    </row>
    <row r="26" spans="1:7" x14ac:dyDescent="0.2">
      <c r="A26">
        <v>4</v>
      </c>
      <c r="C26" s="8">
        <f t="shared" si="2"/>
        <v>-949450.54945054953</v>
      </c>
      <c r="D26" s="8">
        <v>0</v>
      </c>
      <c r="E26" s="8">
        <f t="shared" si="0"/>
        <v>-949450.54945054953</v>
      </c>
      <c r="G26" s="8">
        <f t="shared" si="1"/>
        <v>-1248351.6483516486</v>
      </c>
    </row>
    <row r="27" spans="1:7" x14ac:dyDescent="0.2">
      <c r="A27">
        <v>5</v>
      </c>
      <c r="C27" s="8"/>
      <c r="D27" s="8">
        <v>0</v>
      </c>
      <c r="E27" s="8">
        <f t="shared" si="0"/>
        <v>0</v>
      </c>
      <c r="G27" s="8">
        <f t="shared" si="1"/>
        <v>-1248351.6483516486</v>
      </c>
    </row>
    <row r="28" spans="1:7" x14ac:dyDescent="0.2">
      <c r="A28">
        <v>6</v>
      </c>
      <c r="C28" s="8"/>
      <c r="D28" s="8">
        <v>0</v>
      </c>
      <c r="E28" s="8">
        <f t="shared" si="0"/>
        <v>0</v>
      </c>
      <c r="G28" s="8">
        <f t="shared" si="1"/>
        <v>-1248351.6483516486</v>
      </c>
    </row>
    <row r="29" spans="1:7" x14ac:dyDescent="0.2">
      <c r="A29">
        <v>7</v>
      </c>
      <c r="C29" s="8"/>
      <c r="D29" s="8">
        <v>0</v>
      </c>
      <c r="E29" s="8">
        <f t="shared" si="0"/>
        <v>0</v>
      </c>
      <c r="G29" s="8">
        <f t="shared" si="1"/>
        <v>-1248351.6483516486</v>
      </c>
    </row>
    <row r="30" spans="1:7" x14ac:dyDescent="0.2">
      <c r="A30">
        <v>8</v>
      </c>
      <c r="C30" s="8"/>
      <c r="D30" s="8">
        <v>0</v>
      </c>
      <c r="E30" s="8">
        <f t="shared" si="0"/>
        <v>0</v>
      </c>
      <c r="G30" s="8">
        <f t="shared" si="1"/>
        <v>-1248351.6483516486</v>
      </c>
    </row>
    <row r="31" spans="1:7" x14ac:dyDescent="0.2">
      <c r="A31">
        <v>9</v>
      </c>
      <c r="C31" s="8"/>
      <c r="D31" s="8">
        <v>0</v>
      </c>
      <c r="E31" s="8">
        <f t="shared" si="0"/>
        <v>0</v>
      </c>
      <c r="G31" s="8">
        <f t="shared" si="1"/>
        <v>-1248351.6483516486</v>
      </c>
    </row>
    <row r="32" spans="1:7" x14ac:dyDescent="0.2">
      <c r="A32">
        <v>10</v>
      </c>
      <c r="C32" s="8"/>
      <c r="D32" s="8">
        <v>0</v>
      </c>
      <c r="E32" s="8">
        <f t="shared" si="0"/>
        <v>0</v>
      </c>
      <c r="G32" s="8">
        <f t="shared" si="1"/>
        <v>-1248351.6483516486</v>
      </c>
    </row>
    <row r="33" spans="1:7" x14ac:dyDescent="0.2">
      <c r="D33" s="16" t="s">
        <v>23</v>
      </c>
      <c r="E33" s="17">
        <f>SUM(E22:E32)</f>
        <v>-1248351.6483516486</v>
      </c>
      <c r="G33" s="8">
        <f t="shared" si="1"/>
        <v>-2496703.2967032972</v>
      </c>
    </row>
    <row r="34" spans="1:7" x14ac:dyDescent="0.2">
      <c r="D34" s="16" t="s">
        <v>24</v>
      </c>
      <c r="E34" s="18">
        <f>IRR(E22:E32,D6)</f>
        <v>0.19999999999999996</v>
      </c>
    </row>
    <row r="36" spans="1:7" x14ac:dyDescent="0.2">
      <c r="A36" s="13" t="s">
        <v>25</v>
      </c>
    </row>
    <row r="37" spans="1:7" x14ac:dyDescent="0.2">
      <c r="A37" s="14" t="s">
        <v>16</v>
      </c>
      <c r="D37" t="s">
        <v>26</v>
      </c>
    </row>
    <row r="38" spans="1:7" x14ac:dyDescent="0.2">
      <c r="D38" s="15">
        <f>((D11*((1+D13)^D15))*D16)-D14</f>
        <v>104440917.96875</v>
      </c>
    </row>
    <row r="39" spans="1:7" x14ac:dyDescent="0.2">
      <c r="A39" t="s">
        <v>18</v>
      </c>
      <c r="B39" t="s">
        <v>19</v>
      </c>
      <c r="C39" t="s">
        <v>20</v>
      </c>
      <c r="D39" t="s">
        <v>21</v>
      </c>
      <c r="E39" t="s">
        <v>22</v>
      </c>
      <c r="G39" t="s">
        <v>27</v>
      </c>
    </row>
    <row r="40" spans="1:7" x14ac:dyDescent="0.2">
      <c r="A40">
        <v>0</v>
      </c>
      <c r="E40" s="8">
        <f>D10</f>
        <v>2000000</v>
      </c>
      <c r="G40" s="8">
        <f>E40</f>
        <v>2000000</v>
      </c>
    </row>
    <row r="41" spans="1:7" x14ac:dyDescent="0.2">
      <c r="A41">
        <v>1</v>
      </c>
      <c r="B41" s="8">
        <f>-D7*D10</f>
        <v>-300000</v>
      </c>
      <c r="C41" s="8"/>
      <c r="D41" s="8">
        <f>IF($D$15=A41,-D$38*G$8,0)</f>
        <v>0</v>
      </c>
      <c r="E41" s="8">
        <f>SUM(B41:D41)</f>
        <v>-300000</v>
      </c>
      <c r="G41" s="8">
        <f>G40+E41</f>
        <v>1700000</v>
      </c>
    </row>
    <row r="42" spans="1:7" x14ac:dyDescent="0.2">
      <c r="A42">
        <v>2</v>
      </c>
      <c r="C42" s="8">
        <f>PMT($D$7,3,$D$10)</f>
        <v>-875953.92368610529</v>
      </c>
      <c r="D42" s="8">
        <f t="shared" ref="D42:D50" si="3">IF($D$15=A42,-D$38*G$8,0)</f>
        <v>0</v>
      </c>
      <c r="E42" s="8">
        <f t="shared" ref="E42:E50" si="4">SUM(B42:D42)</f>
        <v>-875953.92368610529</v>
      </c>
      <c r="G42" s="8">
        <f t="shared" ref="G42:G51" si="5">G41+E42</f>
        <v>824046.07631389471</v>
      </c>
    </row>
    <row r="43" spans="1:7" x14ac:dyDescent="0.2">
      <c r="A43">
        <v>3</v>
      </c>
      <c r="C43" s="8">
        <f>PMT($D$7,3,$D$10)</f>
        <v>-875953.92368610529</v>
      </c>
      <c r="D43" s="8">
        <f t="shared" si="3"/>
        <v>0</v>
      </c>
      <c r="E43" s="8">
        <f t="shared" si="4"/>
        <v>-875953.92368610529</v>
      </c>
      <c r="G43" s="8">
        <f t="shared" si="5"/>
        <v>-51907.847372210585</v>
      </c>
    </row>
    <row r="44" spans="1:7" x14ac:dyDescent="0.2">
      <c r="A44">
        <v>4</v>
      </c>
      <c r="C44" s="8">
        <f>PMT($D$7,3,$D$10)</f>
        <v>-875953.92368610529</v>
      </c>
      <c r="D44" s="8">
        <f t="shared" si="3"/>
        <v>0</v>
      </c>
      <c r="E44" s="8">
        <f t="shared" si="4"/>
        <v>-875953.92368610529</v>
      </c>
      <c r="G44" s="8">
        <f t="shared" si="5"/>
        <v>-927861.77105831588</v>
      </c>
    </row>
    <row r="45" spans="1:7" x14ac:dyDescent="0.2">
      <c r="A45">
        <v>5</v>
      </c>
      <c r="C45" s="8"/>
      <c r="D45" s="8">
        <f t="shared" si="3"/>
        <v>0</v>
      </c>
      <c r="E45" s="8">
        <f t="shared" si="4"/>
        <v>0</v>
      </c>
      <c r="G45" s="8">
        <f t="shared" si="5"/>
        <v>-927861.77105831588</v>
      </c>
    </row>
    <row r="46" spans="1:7" x14ac:dyDescent="0.2">
      <c r="A46">
        <v>6</v>
      </c>
      <c r="C46" s="8"/>
      <c r="D46" s="8">
        <f t="shared" si="3"/>
        <v>0</v>
      </c>
      <c r="E46" s="8">
        <f t="shared" si="4"/>
        <v>0</v>
      </c>
      <c r="G46" s="8">
        <f t="shared" si="5"/>
        <v>-927861.77105831588</v>
      </c>
    </row>
    <row r="47" spans="1:7" x14ac:dyDescent="0.2">
      <c r="A47">
        <v>7</v>
      </c>
      <c r="C47" s="8"/>
      <c r="D47" s="8">
        <f t="shared" si="3"/>
        <v>-863148.08238636074</v>
      </c>
      <c r="E47" s="8">
        <f t="shared" si="4"/>
        <v>-863148.08238636074</v>
      </c>
      <c r="G47" s="8">
        <f t="shared" si="5"/>
        <v>-1791009.8534446766</v>
      </c>
    </row>
    <row r="48" spans="1:7" x14ac:dyDescent="0.2">
      <c r="A48">
        <v>8</v>
      </c>
      <c r="C48" s="8"/>
      <c r="D48" s="8">
        <f t="shared" si="3"/>
        <v>0</v>
      </c>
      <c r="E48" s="8">
        <f t="shared" si="4"/>
        <v>0</v>
      </c>
      <c r="G48" s="8">
        <f t="shared" si="5"/>
        <v>-1791009.8534446766</v>
      </c>
    </row>
    <row r="49" spans="1:7" x14ac:dyDescent="0.2">
      <c r="A49">
        <v>9</v>
      </c>
      <c r="C49" s="8"/>
      <c r="D49" s="8">
        <f t="shared" si="3"/>
        <v>0</v>
      </c>
      <c r="E49" s="8">
        <f t="shared" si="4"/>
        <v>0</v>
      </c>
      <c r="G49" s="8">
        <f t="shared" si="5"/>
        <v>-1791009.8534446766</v>
      </c>
    </row>
    <row r="50" spans="1:7" x14ac:dyDescent="0.2">
      <c r="A50">
        <v>10</v>
      </c>
      <c r="C50" s="8"/>
      <c r="D50" s="8">
        <f t="shared" si="3"/>
        <v>0</v>
      </c>
      <c r="E50" s="8">
        <f t="shared" si="4"/>
        <v>0</v>
      </c>
      <c r="G50" s="8">
        <f t="shared" si="5"/>
        <v>-1791009.8534446766</v>
      </c>
    </row>
    <row r="51" spans="1:7" x14ac:dyDescent="0.2">
      <c r="D51" s="16" t="s">
        <v>23</v>
      </c>
      <c r="E51" s="17">
        <f>SUM(E40:E50)</f>
        <v>-1791009.8534446766</v>
      </c>
      <c r="G51" s="8">
        <f t="shared" si="5"/>
        <v>-3582019.7068893532</v>
      </c>
    </row>
    <row r="52" spans="1:7" x14ac:dyDescent="0.2">
      <c r="D52" s="16" t="s">
        <v>24</v>
      </c>
      <c r="E52" s="18">
        <f>IRR(E40:E50,D23)</f>
        <v>0.20544378670433572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Assumptions A</vt:lpstr>
      <vt:lpstr>Assumptions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Perry</dc:creator>
  <dc:description/>
  <cp:lastModifiedBy>Nick Perry</cp:lastModifiedBy>
  <cp:revision>18</cp:revision>
  <cp:lastPrinted>2022-09-29T09:14:16Z</cp:lastPrinted>
  <dcterms:created xsi:type="dcterms:W3CDTF">2022-09-26T09:38:51Z</dcterms:created>
  <dcterms:modified xsi:type="dcterms:W3CDTF">2023-02-07T16:28:46Z</dcterms:modified>
  <dc:language>en-US</dc:language>
</cp:coreProperties>
</file>